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90ed9df51dfa94/Documents/Music Society/"/>
    </mc:Choice>
  </mc:AlternateContent>
  <xr:revisionPtr revIDLastSave="0" documentId="14_{C0AF43E7-9AC9-476D-85FB-0523B40051BD}" xr6:coauthVersionLast="47" xr6:coauthVersionMax="47" xr10:uidLastSave="{00000000-0000-0000-0000-000000000000}"/>
  <bookViews>
    <workbookView xWindow="30" yWindow="15" windowWidth="28830" windowHeight="15510" xr2:uid="{00000000-000D-0000-FFFF-FFFF00000000}"/>
  </bookViews>
  <sheets>
    <sheet name="SOFA" sheetId="2" r:id="rId1"/>
    <sheet name="Balance Sheet" sheetId="3" r:id="rId2"/>
  </sheets>
  <definedNames>
    <definedName name="_xlnm.Print_Area" localSheetId="0">SOFA!$A$1:$H$46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2" l="1"/>
  <c r="B39" i="2" s="1"/>
  <c r="B37" i="2"/>
  <c r="B47" i="3"/>
  <c r="B44" i="3"/>
  <c r="B41" i="3"/>
  <c r="B24" i="3" s="1"/>
  <c r="B33" i="3"/>
  <c r="B23" i="3" s="1"/>
  <c r="B20" i="3"/>
  <c r="B19" i="3"/>
  <c r="B21" i="3" s="1"/>
  <c r="B7" i="3"/>
  <c r="B20" i="2"/>
  <c r="B12" i="2"/>
  <c r="H34" i="2"/>
  <c r="J39" i="2"/>
  <c r="F39" i="2"/>
  <c r="D37" i="2"/>
  <c r="D30" i="2"/>
  <c r="E20" i="3"/>
  <c r="H19" i="3"/>
  <c r="E19" i="3"/>
  <c r="E47" i="3"/>
  <c r="K41" i="3"/>
  <c r="H41" i="3"/>
  <c r="H24" i="3" s="1"/>
  <c r="E41" i="3"/>
  <c r="E24" i="3" s="1"/>
  <c r="E44" i="3"/>
  <c r="E33" i="3"/>
  <c r="E23" i="3" s="1"/>
  <c r="D20" i="2"/>
  <c r="D12" i="2"/>
  <c r="K21" i="3"/>
  <c r="H44" i="3"/>
  <c r="N37" i="3"/>
  <c r="H33" i="3"/>
  <c r="H23" i="3" s="1"/>
  <c r="F20" i="2"/>
  <c r="F12" i="2"/>
  <c r="B25" i="3" l="1"/>
  <c r="B22" i="2"/>
  <c r="B41" i="2" s="1"/>
  <c r="B46" i="2" s="1"/>
  <c r="B8" i="3" s="1"/>
  <c r="B9" i="3" s="1"/>
  <c r="D39" i="2"/>
  <c r="E21" i="3"/>
  <c r="E25" i="3" s="1"/>
  <c r="H21" i="3"/>
  <c r="H25" i="3" s="1"/>
  <c r="D22" i="2"/>
  <c r="F22" i="2"/>
  <c r="F41" i="2" s="1"/>
  <c r="H8" i="3" s="1"/>
  <c r="D41" i="2" l="1"/>
  <c r="E8" i="3" s="1"/>
  <c r="K33" i="3"/>
  <c r="H33" i="2"/>
  <c r="K24" i="3" l="1"/>
  <c r="K23" i="3"/>
  <c r="H26" i="2"/>
  <c r="H39" i="2" s="1"/>
  <c r="N41" i="3"/>
  <c r="K7" i="3"/>
  <c r="H20" i="2"/>
  <c r="H12" i="2"/>
  <c r="K25" i="3" l="1"/>
  <c r="H22" i="2"/>
  <c r="H41" i="2" s="1"/>
  <c r="K8" i="3" s="1"/>
  <c r="K9" i="3" s="1"/>
  <c r="H7" i="3" s="1"/>
  <c r="H9" i="3" s="1"/>
  <c r="E7" i="3" s="1"/>
  <c r="E9" i="3" s="1"/>
  <c r="R21" i="3"/>
  <c r="R25" i="3" s="1"/>
  <c r="R9" i="3" l="1"/>
</calcChain>
</file>

<file path=xl/sharedStrings.xml><?xml version="1.0" encoding="utf-8"?>
<sst xmlns="http://schemas.openxmlformats.org/spreadsheetml/2006/main" count="123" uniqueCount="75">
  <si>
    <t>£</t>
  </si>
  <si>
    <t>Sponsorship</t>
  </si>
  <si>
    <t>Other</t>
  </si>
  <si>
    <t>Income</t>
  </si>
  <si>
    <t>Hire of Hall</t>
  </si>
  <si>
    <t>Season Tickets</t>
  </si>
  <si>
    <t>Refreshments</t>
  </si>
  <si>
    <t>Artists' Fees</t>
  </si>
  <si>
    <t>Artists' Hospitality</t>
  </si>
  <si>
    <t>Sundry Expenses</t>
  </si>
  <si>
    <t>Income and Expenditure Account</t>
  </si>
  <si>
    <t>Concerts</t>
  </si>
  <si>
    <t xml:space="preserve">Single Tickets </t>
  </si>
  <si>
    <t>Other Income</t>
  </si>
  <si>
    <t>Donations</t>
  </si>
  <si>
    <t>Investment and Bank Interest</t>
  </si>
  <si>
    <t xml:space="preserve">Total Income </t>
  </si>
  <si>
    <t>Less Expenditure</t>
  </si>
  <si>
    <t>Piano Tuning and Servicing</t>
  </si>
  <si>
    <t>Depreciation of Piano</t>
  </si>
  <si>
    <t xml:space="preserve">Insurance </t>
  </si>
  <si>
    <t>Printing and Advertising</t>
  </si>
  <si>
    <t>Postage and Stationery</t>
  </si>
  <si>
    <t>Purchase of Equipment</t>
  </si>
  <si>
    <t>Maintenance of Website</t>
  </si>
  <si>
    <t>Surplus/(Deficit)</t>
  </si>
  <si>
    <t>Accumulated Fund</t>
  </si>
  <si>
    <t>Balance at 30th April</t>
  </si>
  <si>
    <t>Represented by</t>
  </si>
  <si>
    <t>Fixed Assets</t>
  </si>
  <si>
    <t>Yamaha Grand Piano</t>
  </si>
  <si>
    <t>Current Assets</t>
  </si>
  <si>
    <t>Virgin Money Charity Account</t>
  </si>
  <si>
    <t>NatWest Current Account</t>
  </si>
  <si>
    <t>Cash in Hand</t>
  </si>
  <si>
    <t xml:space="preserve"> Current Liabilities</t>
  </si>
  <si>
    <t>Net Current Assets</t>
  </si>
  <si>
    <t>Notes to the Accounts:</t>
  </si>
  <si>
    <t>Income received &amp; deferred (1)</t>
  </si>
  <si>
    <t>Accrued expenditure (2)</t>
  </si>
  <si>
    <t>Total Expenditure</t>
  </si>
  <si>
    <t>Surplus / Deficit(-)</t>
  </si>
  <si>
    <t>Examiner's fee</t>
  </si>
  <si>
    <t>Refreshment Exps</t>
  </si>
  <si>
    <t>Artist's Fees</t>
  </si>
  <si>
    <t>Payments in advance (3)</t>
  </si>
  <si>
    <t>2020/21 income rec'd &amp; def'd</t>
  </si>
  <si>
    <t>2019/20 income rec'd &amp; def'd</t>
  </si>
  <si>
    <t>Hospitality</t>
  </si>
  <si>
    <t>Accrued exps re 2019/20</t>
  </si>
  <si>
    <t>Accrued exps re 2018/19</t>
  </si>
  <si>
    <t>Season Tickets (50%)</t>
  </si>
  <si>
    <t>Examiner's Fee</t>
  </si>
  <si>
    <t>2021/22 income rec'd &amp; def'd</t>
  </si>
  <si>
    <t>Accrued exps re 2020/21</t>
  </si>
  <si>
    <t>(1) 2022/23 income received &amp; deferred</t>
  </si>
  <si>
    <t>(2) Accrued expenses re 2021/22</t>
  </si>
  <si>
    <t>(3) Payments in advance for 2022/23</t>
  </si>
  <si>
    <t>Printing costs</t>
  </si>
  <si>
    <t>(4) Accrued income re 2021/22</t>
  </si>
  <si>
    <t>Accrued income (4)</t>
  </si>
  <si>
    <t xml:space="preserve">Artist's Fees </t>
  </si>
  <si>
    <t>)</t>
  </si>
  <si>
    <t>Artists' Hospitality                               (</t>
  </si>
  <si>
    <t>Refreshment Expenses                      (</t>
  </si>
  <si>
    <t>THE WHITSTABLE MUSIC SOCIETY</t>
  </si>
  <si>
    <t xml:space="preserve">for the years ended on 30th April 2023 and 2022 </t>
  </si>
  <si>
    <t xml:space="preserve">Less : one-off contribution to </t>
  </si>
  <si>
    <t>improve church entrance lighting</t>
  </si>
  <si>
    <t xml:space="preserve">Balance Sheet as at 30th April 2023 and 2022. </t>
  </si>
  <si>
    <t>(1) 2023/24 income received &amp; deferred</t>
  </si>
  <si>
    <t>(2) Accrued expenses re 2022/23</t>
  </si>
  <si>
    <t>(3) Payments in advance for 2023/24</t>
  </si>
  <si>
    <t>(4) Accrued income re 2022/23</t>
  </si>
  <si>
    <t xml:space="preserve">Season Tickets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</si>
</sst>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#,##0;\(#,##0\)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37" fontId="0" fillId="0" borderId="0" xfId="0" applyNumberFormat="1"/>
    <xf numFmtId="0" fontId="6" fillId="0" borderId="0" xfId="0" applyFont="1"/>
    <xf numFmtId="4" fontId="0" fillId="0" borderId="0" xfId="0" applyNumberFormat="1"/>
    <xf numFmtId="165" fontId="0" fillId="0" borderId="0" xfId="0" applyNumberFormat="1"/>
    <xf numFmtId="4" fontId="0" fillId="0" borderId="2" xfId="0" applyNumberFormat="1" applyBorder="1"/>
    <xf numFmtId="4" fontId="6" fillId="0" borderId="0" xfId="0" applyNumberFormat="1" applyFont="1"/>
    <xf numFmtId="0" fontId="7" fillId="0" borderId="0" xfId="0" applyFont="1"/>
    <xf numFmtId="4" fontId="7" fillId="0" borderId="0" xfId="0" applyNumberFormat="1" applyFont="1"/>
    <xf numFmtId="165" fontId="1" fillId="0" borderId="0" xfId="0" applyNumberFormat="1" applyFont="1"/>
    <xf numFmtId="3" fontId="1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horizontal="left"/>
    </xf>
    <xf numFmtId="4" fontId="1" fillId="0" borderId="3" xfId="0" applyNumberFormat="1" applyFont="1" applyBorder="1"/>
    <xf numFmtId="4" fontId="4" fillId="0" borderId="3" xfId="0" applyNumberFormat="1" applyFont="1" applyBorder="1"/>
    <xf numFmtId="165" fontId="4" fillId="0" borderId="0" xfId="0" applyNumberFormat="1" applyFont="1"/>
    <xf numFmtId="0" fontId="8" fillId="0" borderId="0" xfId="0" applyFont="1"/>
    <xf numFmtId="165" fontId="8" fillId="0" borderId="0" xfId="0" applyNumberFormat="1" applyFont="1"/>
    <xf numFmtId="0" fontId="9" fillId="0" borderId="0" xfId="0" applyFont="1" applyAlignment="1">
      <alignment horizontal="left"/>
    </xf>
    <xf numFmtId="165" fontId="8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3" fontId="1" fillId="0" borderId="3" xfId="0" applyNumberFormat="1" applyFont="1" applyBorder="1"/>
    <xf numFmtId="3" fontId="6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0" fillId="0" borderId="1" xfId="0" applyNumberFormat="1" applyBorder="1"/>
    <xf numFmtId="3" fontId="4" fillId="0" borderId="3" xfId="0" applyNumberFormat="1" applyFont="1" applyBorder="1"/>
    <xf numFmtId="165" fontId="10" fillId="0" borderId="0" xfId="0" applyNumberFormat="1" applyFont="1"/>
    <xf numFmtId="0" fontId="10" fillId="0" borderId="0" xfId="0" applyFont="1"/>
    <xf numFmtId="4" fontId="10" fillId="0" borderId="0" xfId="0" applyNumberFormat="1" applyFont="1" applyAlignment="1">
      <alignment horizontal="right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3" fontId="14" fillId="0" borderId="0" xfId="0" applyNumberFormat="1" applyFont="1"/>
    <xf numFmtId="3" fontId="15" fillId="0" borderId="0" xfId="0" applyNumberFormat="1" applyFont="1"/>
    <xf numFmtId="0" fontId="14" fillId="0" borderId="0" xfId="0" applyFont="1"/>
    <xf numFmtId="0" fontId="15" fillId="0" borderId="0" xfId="0" applyFont="1"/>
    <xf numFmtId="3" fontId="15" fillId="0" borderId="1" xfId="0" applyNumberFormat="1" applyFont="1" applyBorder="1"/>
    <xf numFmtId="3" fontId="16" fillId="0" borderId="3" xfId="0" applyNumberFormat="1" applyFont="1" applyBorder="1"/>
    <xf numFmtId="0" fontId="16" fillId="0" borderId="0" xfId="0" applyFont="1"/>
    <xf numFmtId="4" fontId="15" fillId="0" borderId="0" xfId="0" applyNumberFormat="1" applyFont="1" applyAlignment="1">
      <alignment horizontal="right"/>
    </xf>
    <xf numFmtId="4" fontId="0" fillId="0" borderId="2" xfId="0" applyNumberForma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4" fontId="16" fillId="0" borderId="0" xfId="0" applyNumberFormat="1" applyFont="1" applyAlignment="1">
      <alignment horizontal="right"/>
    </xf>
    <xf numFmtId="4" fontId="12" fillId="0" borderId="0" xfId="0" applyNumberFormat="1" applyFont="1"/>
    <xf numFmtId="4" fontId="12" fillId="0" borderId="4" xfId="0" applyNumberFormat="1" applyFont="1" applyBorder="1" applyAlignment="1">
      <alignment horizontal="right"/>
    </xf>
    <xf numFmtId="4" fontId="14" fillId="0" borderId="0" xfId="1" applyNumberFormat="1" applyFont="1"/>
    <xf numFmtId="4" fontId="14" fillId="0" borderId="4" xfId="0" applyNumberFormat="1" applyFont="1" applyBorder="1" applyAlignment="1">
      <alignment horizontal="right"/>
    </xf>
    <xf numFmtId="0" fontId="14" fillId="0" borderId="0" xfId="1" applyFont="1" applyAlignment="1">
      <alignment horizontal="left"/>
    </xf>
    <xf numFmtId="0" fontId="17" fillId="0" borderId="0" xfId="0" applyFont="1"/>
    <xf numFmtId="0" fontId="18" fillId="0" borderId="0" xfId="0" applyFont="1"/>
    <xf numFmtId="0" fontId="0" fillId="0" borderId="0" xfId="0" quotePrefix="1"/>
    <xf numFmtId="0" fontId="2" fillId="0" borderId="0" xfId="0" quotePrefix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1"/>
  <sheetViews>
    <sheetView tabSelected="1" workbookViewId="0">
      <selection activeCell="B7" sqref="B7"/>
    </sheetView>
  </sheetViews>
  <sheetFormatPr defaultRowHeight="15" x14ac:dyDescent="0.25"/>
  <cols>
    <col min="1" max="1" width="31.5703125" customWidth="1"/>
    <col min="2" max="5" width="10.42578125" customWidth="1"/>
    <col min="6" max="6" width="10.42578125" hidden="1" customWidth="1"/>
    <col min="7" max="7" width="11.42578125" hidden="1" customWidth="1"/>
    <col min="8" max="8" width="10.28515625" hidden="1" customWidth="1"/>
    <col min="9" max="9" width="11.42578125" hidden="1" customWidth="1"/>
    <col min="10" max="10" width="10.28515625" hidden="1" customWidth="1"/>
    <col min="11" max="11" width="12.28515625" customWidth="1"/>
    <col min="12" max="12" width="10.28515625" hidden="1" customWidth="1"/>
    <col min="13" max="13" width="9.7109375" customWidth="1"/>
    <col min="14" max="14" width="9.140625" style="10"/>
  </cols>
  <sheetData>
    <row r="1" spans="1:14" x14ac:dyDescent="0.25">
      <c r="A1" s="6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 x14ac:dyDescent="0.25">
      <c r="A3" t="s">
        <v>10</v>
      </c>
      <c r="N3"/>
    </row>
    <row r="4" spans="1:14" x14ac:dyDescent="0.25">
      <c r="A4" s="53" t="s">
        <v>66</v>
      </c>
      <c r="B4" s="53"/>
      <c r="C4" s="53"/>
      <c r="D4" s="53"/>
      <c r="E4" s="53"/>
      <c r="F4" s="53"/>
      <c r="G4" s="53"/>
      <c r="H4" s="1"/>
      <c r="I4" s="1"/>
      <c r="J4" s="1"/>
      <c r="K4" s="1"/>
      <c r="L4" s="1"/>
      <c r="N4"/>
    </row>
    <row r="6" spans="1:14" x14ac:dyDescent="0.25">
      <c r="B6" s="7">
        <v>2023</v>
      </c>
      <c r="D6" s="7">
        <v>2022</v>
      </c>
      <c r="F6" s="7">
        <v>2021</v>
      </c>
      <c r="H6" s="7">
        <v>2020</v>
      </c>
      <c r="J6" s="7">
        <v>2019</v>
      </c>
      <c r="L6" s="7">
        <v>2018</v>
      </c>
      <c r="N6" s="8"/>
    </row>
    <row r="7" spans="1:14" x14ac:dyDescent="0.25">
      <c r="B7" s="9" t="s">
        <v>0</v>
      </c>
      <c r="D7" s="9" t="s">
        <v>0</v>
      </c>
      <c r="F7" s="9" t="s">
        <v>0</v>
      </c>
      <c r="H7" s="9" t="s">
        <v>0</v>
      </c>
      <c r="J7" s="9" t="s">
        <v>0</v>
      </c>
      <c r="L7" s="9" t="s">
        <v>0</v>
      </c>
    </row>
    <row r="8" spans="1:14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x14ac:dyDescent="0.25">
      <c r="A9" s="11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4" x14ac:dyDescent="0.25">
      <c r="A10" t="s">
        <v>5</v>
      </c>
      <c r="B10" s="47">
        <v>4165</v>
      </c>
      <c r="D10" s="47">
        <v>5331</v>
      </c>
      <c r="F10" s="47">
        <v>0</v>
      </c>
      <c r="H10" s="47">
        <v>5025</v>
      </c>
      <c r="J10" s="47">
        <v>4900</v>
      </c>
      <c r="L10" s="12">
        <v>4610</v>
      </c>
      <c r="N10" s="13"/>
    </row>
    <row r="11" spans="1:14" x14ac:dyDescent="0.25">
      <c r="A11" t="s">
        <v>12</v>
      </c>
      <c r="B11" s="47">
        <v>4867</v>
      </c>
      <c r="D11" s="47">
        <v>3849</v>
      </c>
      <c r="F11" s="47">
        <v>0</v>
      </c>
      <c r="H11" s="47">
        <v>3026</v>
      </c>
      <c r="J11" s="47">
        <v>5208</v>
      </c>
      <c r="L11" s="12">
        <v>5580</v>
      </c>
      <c r="N11" s="13"/>
    </row>
    <row r="12" spans="1:14" x14ac:dyDescent="0.25">
      <c r="B12" s="62">
        <f>SUM(B9:B11)</f>
        <v>9032</v>
      </c>
      <c r="D12" s="62">
        <f>SUM(D9:D11)</f>
        <v>9180</v>
      </c>
      <c r="F12" s="62">
        <f>SUM(F9:F11)</f>
        <v>0</v>
      </c>
      <c r="H12" s="62">
        <f>SUM(H9:H11)</f>
        <v>8051</v>
      </c>
      <c r="J12" s="62">
        <v>10108</v>
      </c>
      <c r="L12" s="14">
        <v>10190</v>
      </c>
      <c r="N12" s="13"/>
    </row>
    <row r="13" spans="1:14" x14ac:dyDescent="0.25">
      <c r="B13" s="47"/>
      <c r="D13" s="47"/>
      <c r="F13" s="47"/>
      <c r="H13" s="47"/>
      <c r="J13" s="47"/>
      <c r="L13" s="12"/>
      <c r="N13" s="13"/>
    </row>
    <row r="14" spans="1:14" x14ac:dyDescent="0.25">
      <c r="A14" s="11" t="s">
        <v>13</v>
      </c>
      <c r="B14" s="48"/>
      <c r="C14" s="11"/>
      <c r="D14" s="48"/>
      <c r="E14" s="11"/>
      <c r="F14" s="48"/>
      <c r="G14" s="11"/>
      <c r="H14" s="48"/>
      <c r="I14" s="11"/>
      <c r="J14" s="48"/>
      <c r="K14" s="11"/>
      <c r="L14" s="15"/>
      <c r="N14" s="13"/>
    </row>
    <row r="15" spans="1:14" x14ac:dyDescent="0.25">
      <c r="A15" t="s">
        <v>14</v>
      </c>
      <c r="B15" s="47">
        <v>1036</v>
      </c>
      <c r="D15" s="47">
        <v>1256.5</v>
      </c>
      <c r="F15" s="47">
        <v>0</v>
      </c>
      <c r="H15" s="47">
        <v>771.5</v>
      </c>
      <c r="J15" s="47">
        <v>500</v>
      </c>
      <c r="L15" s="12">
        <v>1149.51</v>
      </c>
      <c r="N15" s="13"/>
    </row>
    <row r="16" spans="1:14" x14ac:dyDescent="0.25">
      <c r="A16" t="s">
        <v>1</v>
      </c>
      <c r="B16" s="47">
        <v>4300</v>
      </c>
      <c r="D16" s="47">
        <v>5200</v>
      </c>
      <c r="F16" s="47">
        <v>0</v>
      </c>
      <c r="H16" s="47">
        <v>4100</v>
      </c>
      <c r="J16" s="47">
        <v>3200</v>
      </c>
      <c r="L16" s="12">
        <v>3700</v>
      </c>
      <c r="N16" s="13"/>
    </row>
    <row r="17" spans="1:17" x14ac:dyDescent="0.25">
      <c r="A17" t="s">
        <v>6</v>
      </c>
      <c r="B17" s="47">
        <v>263.58</v>
      </c>
      <c r="D17" s="47">
        <v>159.41</v>
      </c>
      <c r="F17" s="47">
        <v>0</v>
      </c>
      <c r="H17" s="47">
        <v>197.54</v>
      </c>
      <c r="J17" s="47">
        <v>286.24</v>
      </c>
      <c r="L17" s="12">
        <v>277.02999999999997</v>
      </c>
      <c r="N17" s="13"/>
    </row>
    <row r="18" spans="1:17" x14ac:dyDescent="0.25">
      <c r="A18" t="s">
        <v>15</v>
      </c>
      <c r="B18" s="47">
        <v>42.04</v>
      </c>
      <c r="D18" s="47">
        <v>21.24</v>
      </c>
      <c r="F18" s="47">
        <v>78.599999999999994</v>
      </c>
      <c r="H18" s="47">
        <v>120</v>
      </c>
      <c r="J18" s="47">
        <v>39.89</v>
      </c>
      <c r="L18" s="12">
        <v>40.11</v>
      </c>
      <c r="N18" s="13"/>
    </row>
    <row r="19" spans="1:17" x14ac:dyDescent="0.25">
      <c r="A19" t="s">
        <v>2</v>
      </c>
      <c r="B19" s="47">
        <v>69.900000000000006</v>
      </c>
      <c r="D19" s="47">
        <v>67</v>
      </c>
      <c r="F19" s="47">
        <v>100</v>
      </c>
      <c r="H19" s="47">
        <v>150</v>
      </c>
      <c r="J19" s="47">
        <v>911.11</v>
      </c>
      <c r="L19" s="12">
        <v>59.89</v>
      </c>
      <c r="N19" s="13"/>
    </row>
    <row r="20" spans="1:17" x14ac:dyDescent="0.25">
      <c r="B20" s="62">
        <f>SUM(B14:B19)</f>
        <v>5711.5199999999995</v>
      </c>
      <c r="D20" s="62">
        <f>SUM(D14:D19)</f>
        <v>6704.15</v>
      </c>
      <c r="F20" s="62">
        <f>SUM(F14:F19)</f>
        <v>178.6</v>
      </c>
      <c r="H20" s="62">
        <f>SUM(H14:H19)</f>
        <v>5339.04</v>
      </c>
      <c r="J20" s="62">
        <v>4937.24</v>
      </c>
      <c r="L20" s="14">
        <v>5226.54</v>
      </c>
      <c r="N20" s="13"/>
    </row>
    <row r="21" spans="1:17" s="5" customFormat="1" ht="12.75" x14ac:dyDescent="0.2">
      <c r="A21" s="16"/>
      <c r="B21" s="49"/>
      <c r="C21" s="16"/>
      <c r="D21" s="49"/>
      <c r="E21" s="16"/>
      <c r="F21" s="49"/>
      <c r="G21" s="16"/>
      <c r="H21" s="49"/>
      <c r="I21" s="16"/>
      <c r="J21" s="49"/>
      <c r="K21" s="16"/>
      <c r="L21" s="17"/>
      <c r="N21" s="18"/>
      <c r="O21" s="19"/>
      <c r="Q21" s="4"/>
    </row>
    <row r="22" spans="1:17" s="5" customFormat="1" x14ac:dyDescent="0.25">
      <c r="A22" s="6" t="s">
        <v>16</v>
      </c>
      <c r="B22" s="20">
        <f>B20+B12</f>
        <v>14743.52</v>
      </c>
      <c r="C22" s="6"/>
      <c r="D22" s="20">
        <f>D20+D12</f>
        <v>15884.15</v>
      </c>
      <c r="E22" s="6"/>
      <c r="F22" s="20">
        <f>F20+F12</f>
        <v>178.6</v>
      </c>
      <c r="G22" s="6"/>
      <c r="H22" s="20">
        <f>H20+H12</f>
        <v>13390.04</v>
      </c>
      <c r="I22" s="6"/>
      <c r="J22" s="20">
        <v>15045.24</v>
      </c>
      <c r="K22" s="6"/>
      <c r="L22" s="20">
        <v>15416.54</v>
      </c>
      <c r="N22" s="18"/>
      <c r="O22" s="19"/>
      <c r="Q22" s="4"/>
    </row>
    <row r="23" spans="1:17" x14ac:dyDescent="0.25">
      <c r="B23" s="47"/>
      <c r="D23" s="47"/>
      <c r="F23" s="47"/>
      <c r="H23" s="47"/>
      <c r="J23" s="47"/>
      <c r="L23" s="12"/>
      <c r="N23" s="13"/>
    </row>
    <row r="24" spans="1:17" x14ac:dyDescent="0.25">
      <c r="A24" s="6" t="s">
        <v>17</v>
      </c>
      <c r="B24" s="50"/>
      <c r="C24" s="6"/>
      <c r="D24" s="50"/>
      <c r="E24" s="6"/>
      <c r="F24" s="50"/>
      <c r="G24" s="6"/>
      <c r="H24" s="50"/>
      <c r="I24" s="6"/>
      <c r="J24" s="50"/>
      <c r="K24" s="6"/>
      <c r="L24" s="20"/>
      <c r="N24" s="13"/>
      <c r="O24" s="1"/>
    </row>
    <row r="25" spans="1:17" x14ac:dyDescent="0.25">
      <c r="A25" t="s">
        <v>7</v>
      </c>
      <c r="B25" s="47">
        <v>10100</v>
      </c>
      <c r="D25" s="47">
        <v>9650</v>
      </c>
      <c r="F25" s="47">
        <v>0</v>
      </c>
      <c r="H25" s="47">
        <v>7865.45</v>
      </c>
      <c r="J25" s="47">
        <v>10774.1</v>
      </c>
      <c r="L25" s="12">
        <v>10304.950000000001</v>
      </c>
      <c r="N25" s="3"/>
      <c r="Q25" s="21"/>
    </row>
    <row r="26" spans="1:17" x14ac:dyDescent="0.25">
      <c r="A26" t="s">
        <v>4</v>
      </c>
      <c r="B26" s="47">
        <v>1300</v>
      </c>
      <c r="D26" s="47">
        <v>1260</v>
      </c>
      <c r="F26" s="47">
        <v>0</v>
      </c>
      <c r="H26" s="47">
        <f>924-170+170</f>
        <v>924</v>
      </c>
      <c r="J26" s="47">
        <v>340</v>
      </c>
      <c r="L26" s="12">
        <v>1360</v>
      </c>
      <c r="N26" s="3"/>
      <c r="Q26" s="21"/>
    </row>
    <row r="27" spans="1:17" x14ac:dyDescent="0.25">
      <c r="A27" t="s">
        <v>18</v>
      </c>
      <c r="B27" s="47">
        <v>360</v>
      </c>
      <c r="D27" s="47">
        <v>300</v>
      </c>
      <c r="F27" s="47">
        <v>0</v>
      </c>
      <c r="H27" s="47">
        <v>200</v>
      </c>
      <c r="J27" s="47">
        <v>547</v>
      </c>
      <c r="L27" s="12">
        <v>300</v>
      </c>
      <c r="N27" s="3"/>
      <c r="Q27" s="21"/>
    </row>
    <row r="28" spans="1:17" x14ac:dyDescent="0.25">
      <c r="A28" s="53" t="s">
        <v>19</v>
      </c>
      <c r="B28" s="61">
        <v>0</v>
      </c>
      <c r="C28" s="53"/>
      <c r="D28" s="61">
        <v>1000</v>
      </c>
      <c r="E28" s="1"/>
      <c r="F28" s="61">
        <v>0</v>
      </c>
      <c r="G28" s="57"/>
      <c r="H28" s="61">
        <v>1000</v>
      </c>
      <c r="I28" s="57"/>
      <c r="J28" s="61">
        <v>1000</v>
      </c>
      <c r="K28" s="1"/>
      <c r="L28" s="2">
        <v>1000</v>
      </c>
      <c r="N28" s="3"/>
      <c r="Q28" s="21"/>
    </row>
    <row r="29" spans="1:17" x14ac:dyDescent="0.25">
      <c r="A29" s="53" t="s">
        <v>20</v>
      </c>
      <c r="B29" s="61">
        <v>161.62</v>
      </c>
      <c r="C29" s="53"/>
      <c r="D29" s="61">
        <v>205.57</v>
      </c>
      <c r="E29" s="1"/>
      <c r="F29" s="61">
        <v>205.57</v>
      </c>
      <c r="G29" s="57"/>
      <c r="H29" s="61">
        <v>205.57</v>
      </c>
      <c r="I29" s="57"/>
      <c r="J29" s="61">
        <v>216.59</v>
      </c>
      <c r="K29" s="1"/>
      <c r="L29" s="2">
        <v>188.59</v>
      </c>
      <c r="N29" s="3"/>
      <c r="Q29" s="21"/>
    </row>
    <row r="30" spans="1:17" x14ac:dyDescent="0.25">
      <c r="A30" t="s">
        <v>21</v>
      </c>
      <c r="B30" s="47">
        <f>1468.56+33</f>
        <v>1501.56</v>
      </c>
      <c r="D30" s="47">
        <f>1369.58+56</f>
        <v>1425.58</v>
      </c>
      <c r="F30" s="47">
        <v>18.48</v>
      </c>
      <c r="H30" s="47">
        <v>1639.69</v>
      </c>
      <c r="J30" s="47">
        <v>930.56000000000006</v>
      </c>
      <c r="L30" s="12">
        <v>654</v>
      </c>
      <c r="N30" s="3"/>
      <c r="Q30" s="21"/>
    </row>
    <row r="31" spans="1:17" x14ac:dyDescent="0.25">
      <c r="A31" t="s">
        <v>24</v>
      </c>
      <c r="B31" s="47">
        <v>595</v>
      </c>
      <c r="D31" s="47">
        <v>930</v>
      </c>
      <c r="F31" s="47">
        <v>0</v>
      </c>
      <c r="H31" s="47">
        <v>550</v>
      </c>
      <c r="J31" s="47">
        <v>550</v>
      </c>
      <c r="L31" s="12"/>
      <c r="N31" s="3"/>
      <c r="Q31" s="21"/>
    </row>
    <row r="32" spans="1:17" x14ac:dyDescent="0.25">
      <c r="A32" t="s">
        <v>22</v>
      </c>
      <c r="B32" s="47">
        <v>146.25</v>
      </c>
      <c r="D32" s="47">
        <v>176.97</v>
      </c>
      <c r="F32" s="47">
        <v>0</v>
      </c>
      <c r="H32" s="47">
        <v>72.959999999999994</v>
      </c>
      <c r="J32" s="47">
        <v>221.99</v>
      </c>
      <c r="L32" s="12">
        <v>338.97</v>
      </c>
      <c r="N32" s="3"/>
      <c r="Q32" s="21"/>
    </row>
    <row r="33" spans="1:17" x14ac:dyDescent="0.25">
      <c r="A33" t="s">
        <v>63</v>
      </c>
      <c r="B33" s="47">
        <v>401.05</v>
      </c>
      <c r="D33" s="47">
        <v>112.43</v>
      </c>
      <c r="E33" s="72" t="s">
        <v>62</v>
      </c>
      <c r="F33" s="47">
        <v>0</v>
      </c>
      <c r="H33" s="47">
        <f>45.38+17.62</f>
        <v>63</v>
      </c>
      <c r="J33" s="47">
        <v>118.46000000000001</v>
      </c>
      <c r="L33" s="12">
        <v>118.86</v>
      </c>
      <c r="N33" s="3"/>
      <c r="Q33" s="21"/>
    </row>
    <row r="34" spans="1:17" x14ac:dyDescent="0.25">
      <c r="A34" s="53" t="s">
        <v>64</v>
      </c>
      <c r="B34" s="61"/>
      <c r="C34" s="53"/>
      <c r="D34" s="61"/>
      <c r="E34" s="73" t="s">
        <v>62</v>
      </c>
      <c r="F34" s="61">
        <v>0</v>
      </c>
      <c r="G34" s="57"/>
      <c r="H34" s="61">
        <f>160.57+35.16</f>
        <v>195.73</v>
      </c>
      <c r="I34" s="57"/>
      <c r="J34" s="61">
        <v>189.39999999999998</v>
      </c>
      <c r="L34" s="12"/>
      <c r="N34" s="3"/>
      <c r="Q34" s="21"/>
    </row>
    <row r="35" spans="1:17" hidden="1" x14ac:dyDescent="0.25">
      <c r="A35" t="s">
        <v>23</v>
      </c>
      <c r="B35" s="47">
        <v>0</v>
      </c>
      <c r="D35" s="47">
        <v>0</v>
      </c>
      <c r="F35" s="47">
        <v>0</v>
      </c>
      <c r="H35" s="47">
        <v>0</v>
      </c>
      <c r="J35" s="47">
        <v>38</v>
      </c>
      <c r="L35" s="12">
        <v>0</v>
      </c>
      <c r="N35" s="3"/>
      <c r="Q35" s="21"/>
    </row>
    <row r="36" spans="1:17" x14ac:dyDescent="0.25">
      <c r="A36" t="s">
        <v>52</v>
      </c>
      <c r="B36" s="47">
        <v>0</v>
      </c>
      <c r="D36" s="47">
        <v>0</v>
      </c>
      <c r="F36" s="47">
        <v>0</v>
      </c>
      <c r="H36" s="47">
        <v>120</v>
      </c>
      <c r="J36" s="47">
        <v>120</v>
      </c>
      <c r="K36" s="1"/>
      <c r="L36" s="2"/>
      <c r="N36" s="3"/>
      <c r="Q36" s="21"/>
    </row>
    <row r="37" spans="1:17" x14ac:dyDescent="0.25">
      <c r="A37" s="53" t="s">
        <v>9</v>
      </c>
      <c r="B37" s="61">
        <f>23.59+118.76-120</f>
        <v>22.349999999999994</v>
      </c>
      <c r="C37" s="53"/>
      <c r="D37" s="61">
        <f>94.73-56</f>
        <v>38.730000000000004</v>
      </c>
      <c r="E37" s="1"/>
      <c r="F37" s="61">
        <v>0</v>
      </c>
      <c r="G37" s="57"/>
      <c r="H37" s="61">
        <v>99.12</v>
      </c>
      <c r="I37" s="57"/>
      <c r="J37" s="61">
        <v>109.12</v>
      </c>
      <c r="K37" s="1"/>
      <c r="L37" s="2">
        <v>174</v>
      </c>
      <c r="N37" s="3"/>
      <c r="Q37" s="21"/>
    </row>
    <row r="38" spans="1:17" ht="15" customHeight="1" x14ac:dyDescent="0.25">
      <c r="B38" s="47"/>
      <c r="D38" s="47"/>
      <c r="F38" s="47"/>
      <c r="H38" s="47"/>
      <c r="J38" s="47"/>
      <c r="L38" s="12"/>
      <c r="N38" s="3"/>
      <c r="Q38" s="21"/>
    </row>
    <row r="39" spans="1:17" s="5" customFormat="1" ht="15.75" thickBot="1" x14ac:dyDescent="0.3">
      <c r="A39" s="5" t="s">
        <v>40</v>
      </c>
      <c r="B39" s="63">
        <f>SUM(B24:B38)</f>
        <v>14587.83</v>
      </c>
      <c r="D39" s="63">
        <f>SUM(D24:D38)</f>
        <v>15099.279999999999</v>
      </c>
      <c r="F39" s="63">
        <f>SUM(F24:F38)</f>
        <v>224.04999999999998</v>
      </c>
      <c r="G39" s="60"/>
      <c r="H39" s="63">
        <f>SUM(H24:H38)</f>
        <v>12935.52</v>
      </c>
      <c r="I39" s="60"/>
      <c r="J39" s="63">
        <f>SUM(J24:J38)</f>
        <v>15155.22</v>
      </c>
      <c r="L39" s="22">
        <v>16781.97</v>
      </c>
      <c r="N39" s="3"/>
      <c r="Q39" s="21"/>
    </row>
    <row r="40" spans="1:17" s="5" customFormat="1" ht="15.75" thickTop="1" x14ac:dyDescent="0.25">
      <c r="B40" s="64"/>
      <c r="D40" s="64"/>
      <c r="F40" s="64"/>
      <c r="G40" s="60"/>
      <c r="H40" s="64"/>
      <c r="I40" s="60"/>
      <c r="J40" s="64"/>
      <c r="N40" s="18"/>
      <c r="O40" s="4"/>
    </row>
    <row r="41" spans="1:17" s="6" customFormat="1" ht="15.75" thickBot="1" x14ac:dyDescent="0.3">
      <c r="A41" s="6" t="s">
        <v>41</v>
      </c>
      <c r="B41" s="23">
        <f>B22-B39</f>
        <v>155.69000000000051</v>
      </c>
      <c r="D41" s="23">
        <f>D22-D39</f>
        <v>784.8700000000008</v>
      </c>
      <c r="F41" s="23">
        <f>F22-F39</f>
        <v>-45.449999999999989</v>
      </c>
      <c r="H41" s="23">
        <f>H22-H39</f>
        <v>454.52000000000044</v>
      </c>
      <c r="J41" s="23">
        <v>-109.97999999999956</v>
      </c>
      <c r="L41" s="23">
        <v>-1365.4300000000003</v>
      </c>
      <c r="N41" s="24"/>
    </row>
    <row r="42" spans="1:17" s="6" customFormat="1" ht="15.75" thickTop="1" x14ac:dyDescent="0.25">
      <c r="B42" s="20"/>
      <c r="D42" s="20"/>
      <c r="F42" s="20"/>
      <c r="H42" s="20"/>
      <c r="J42" s="20"/>
      <c r="L42" s="20"/>
      <c r="N42" s="24"/>
    </row>
    <row r="43" spans="1:17" s="6" customFormat="1" x14ac:dyDescent="0.25">
      <c r="A43" s="6" t="s">
        <v>67</v>
      </c>
      <c r="B43" s="20"/>
      <c r="D43" s="20"/>
      <c r="F43" s="20"/>
      <c r="H43" s="20"/>
      <c r="J43" s="20"/>
      <c r="L43" s="20"/>
      <c r="N43" s="24"/>
    </row>
    <row r="44" spans="1:17" s="6" customFormat="1" x14ac:dyDescent="0.25">
      <c r="A44" s="5" t="s">
        <v>68</v>
      </c>
      <c r="B44" s="20">
        <v>500</v>
      </c>
      <c r="D44" s="20"/>
      <c r="F44" s="20"/>
      <c r="H44" s="20"/>
      <c r="J44" s="20"/>
      <c r="L44" s="20"/>
      <c r="N44" s="24"/>
    </row>
    <row r="45" spans="1:17" s="6" customFormat="1" x14ac:dyDescent="0.25">
      <c r="A45" s="1"/>
      <c r="B45" s="20"/>
      <c r="D45" s="20"/>
      <c r="F45" s="20"/>
      <c r="H45" s="20"/>
      <c r="J45" s="20"/>
      <c r="L45" s="20"/>
      <c r="N45" s="24"/>
    </row>
    <row r="46" spans="1:17" ht="15.75" thickBot="1" x14ac:dyDescent="0.3">
      <c r="A46" s="6" t="s">
        <v>41</v>
      </c>
      <c r="B46" s="23">
        <f>B41-B44</f>
        <v>-344.30999999999949</v>
      </c>
      <c r="C46" s="1"/>
      <c r="D46" s="1"/>
      <c r="E46" s="1"/>
      <c r="F46" s="1"/>
      <c r="G46" s="1"/>
      <c r="H46" s="1"/>
      <c r="I46" s="1"/>
      <c r="J46" s="1"/>
      <c r="K46" s="1"/>
      <c r="L46" s="1"/>
      <c r="N46" s="13"/>
    </row>
    <row r="47" spans="1:17" ht="15.75" thickTop="1" x14ac:dyDescent="0.25">
      <c r="A47" s="52"/>
      <c r="B47" s="52"/>
      <c r="C47" s="52"/>
      <c r="D47" s="52"/>
      <c r="E47" s="52"/>
      <c r="F47" s="52"/>
      <c r="G47" s="52"/>
      <c r="H47" s="52"/>
      <c r="I47" s="52"/>
    </row>
    <row r="52" spans="1:14" s="25" customFormat="1" ht="12" x14ac:dyDescent="0.2">
      <c r="N52" s="26"/>
    </row>
    <row r="53" spans="1:14" s="25" customFormat="1" ht="12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6"/>
    </row>
    <row r="54" spans="1:14" s="25" customFormat="1" ht="12" x14ac:dyDescent="0.2">
      <c r="M54" s="28"/>
      <c r="N54" s="26"/>
    </row>
    <row r="55" spans="1:14" s="25" customFormat="1" ht="12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6"/>
    </row>
    <row r="56" spans="1:14" s="25" customFormat="1" ht="12" x14ac:dyDescent="0.2">
      <c r="N56" s="26"/>
    </row>
    <row r="57" spans="1:14" s="25" customFormat="1" ht="12" x14ac:dyDescent="0.2">
      <c r="N57" s="26"/>
    </row>
    <row r="58" spans="1:14" x14ac:dyDescent="0.25">
      <c r="N58" s="13"/>
    </row>
    <row r="84" spans="14:14" x14ac:dyDescent="0.25">
      <c r="N84" s="13"/>
    </row>
    <row r="85" spans="14:14" x14ac:dyDescent="0.25">
      <c r="N85" s="13"/>
    </row>
    <row r="86" spans="14:14" x14ac:dyDescent="0.25">
      <c r="N86" s="13"/>
    </row>
    <row r="87" spans="14:14" x14ac:dyDescent="0.25">
      <c r="N87" s="13"/>
    </row>
    <row r="88" spans="14:14" x14ac:dyDescent="0.25">
      <c r="N88" s="13"/>
    </row>
    <row r="89" spans="14:14" x14ac:dyDescent="0.25">
      <c r="N89" s="13"/>
    </row>
    <row r="90" spans="14:14" x14ac:dyDescent="0.25">
      <c r="N90" s="13"/>
    </row>
    <row r="91" spans="14:14" x14ac:dyDescent="0.25">
      <c r="N91" s="13"/>
    </row>
    <row r="92" spans="14:14" x14ac:dyDescent="0.25">
      <c r="N92" s="13"/>
    </row>
    <row r="93" spans="14:14" x14ac:dyDescent="0.25">
      <c r="N93" s="13"/>
    </row>
    <row r="94" spans="14:14" x14ac:dyDescent="0.25">
      <c r="N94" s="13"/>
    </row>
    <row r="95" spans="14:14" x14ac:dyDescent="0.25">
      <c r="N95" s="13"/>
    </row>
    <row r="96" spans="14:14" x14ac:dyDescent="0.25">
      <c r="N96" s="13"/>
    </row>
    <row r="97" spans="14:14" x14ac:dyDescent="0.25">
      <c r="N97" s="13"/>
    </row>
    <row r="98" spans="14:14" x14ac:dyDescent="0.25">
      <c r="N98" s="13"/>
    </row>
    <row r="99" spans="14:14" x14ac:dyDescent="0.25">
      <c r="N99" s="13"/>
    </row>
    <row r="100" spans="14:14" x14ac:dyDescent="0.25">
      <c r="N100" s="13"/>
    </row>
    <row r="101" spans="14:14" x14ac:dyDescent="0.25">
      <c r="N101" s="13"/>
    </row>
    <row r="102" spans="14:14" x14ac:dyDescent="0.25">
      <c r="N102" s="13"/>
    </row>
    <row r="103" spans="14:14" x14ac:dyDescent="0.25">
      <c r="N103" s="13"/>
    </row>
    <row r="104" spans="14:14" x14ac:dyDescent="0.25">
      <c r="N104" s="13"/>
    </row>
    <row r="105" spans="14:14" x14ac:dyDescent="0.25">
      <c r="N105" s="13"/>
    </row>
    <row r="106" spans="14:14" x14ac:dyDescent="0.25">
      <c r="N106" s="13"/>
    </row>
    <row r="107" spans="14:14" x14ac:dyDescent="0.25">
      <c r="N107" s="13"/>
    </row>
    <row r="108" spans="14:14" x14ac:dyDescent="0.25">
      <c r="N108" s="13"/>
    </row>
    <row r="109" spans="14:14" x14ac:dyDescent="0.25">
      <c r="N109" s="13"/>
    </row>
    <row r="110" spans="14:14" x14ac:dyDescent="0.25">
      <c r="N110" s="13"/>
    </row>
    <row r="111" spans="14:14" x14ac:dyDescent="0.25">
      <c r="N111" s="13"/>
    </row>
    <row r="112" spans="14:14" x14ac:dyDescent="0.25">
      <c r="N112" s="13"/>
    </row>
    <row r="113" spans="14:14" x14ac:dyDescent="0.25">
      <c r="N113" s="13"/>
    </row>
    <row r="114" spans="14:14" x14ac:dyDescent="0.25">
      <c r="N114" s="13"/>
    </row>
    <row r="115" spans="14:14" x14ac:dyDescent="0.25">
      <c r="N115" s="13"/>
    </row>
    <row r="116" spans="14:14" x14ac:dyDescent="0.25">
      <c r="N116" s="13"/>
    </row>
    <row r="117" spans="14:14" x14ac:dyDescent="0.25">
      <c r="N117" s="13"/>
    </row>
    <row r="118" spans="14:14" x14ac:dyDescent="0.25">
      <c r="N118" s="13"/>
    </row>
    <row r="119" spans="14:14" x14ac:dyDescent="0.25">
      <c r="N119" s="13"/>
    </row>
    <row r="120" spans="14:14" x14ac:dyDescent="0.25">
      <c r="N120" s="13"/>
    </row>
    <row r="121" spans="14:14" x14ac:dyDescent="0.25">
      <c r="N121" s="13"/>
    </row>
    <row r="122" spans="14:14" x14ac:dyDescent="0.25">
      <c r="N122" s="13"/>
    </row>
    <row r="123" spans="14:14" x14ac:dyDescent="0.25">
      <c r="N123" s="13"/>
    </row>
    <row r="124" spans="14:14" x14ac:dyDescent="0.25">
      <c r="N124" s="13"/>
    </row>
    <row r="125" spans="14:14" x14ac:dyDescent="0.25">
      <c r="N125" s="13"/>
    </row>
    <row r="126" spans="14:14" x14ac:dyDescent="0.25">
      <c r="N126" s="13"/>
    </row>
    <row r="127" spans="14:14" x14ac:dyDescent="0.25">
      <c r="N127" s="13"/>
    </row>
    <row r="128" spans="14:14" x14ac:dyDescent="0.25">
      <c r="N128" s="13"/>
    </row>
    <row r="129" spans="14:14" x14ac:dyDescent="0.25">
      <c r="N129" s="13"/>
    </row>
    <row r="130" spans="14:14" x14ac:dyDescent="0.25">
      <c r="N130" s="13"/>
    </row>
    <row r="131" spans="14:14" x14ac:dyDescent="0.25">
      <c r="N131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topLeftCell="A6" workbookViewId="0">
      <selection activeCell="D32" sqref="D32"/>
    </sheetView>
  </sheetViews>
  <sheetFormatPr defaultRowHeight="15" x14ac:dyDescent="0.25"/>
  <cols>
    <col min="1" max="1" width="28" customWidth="1"/>
    <col min="2" max="2" width="10" customWidth="1"/>
    <col min="3" max="3" width="2.7109375" customWidth="1"/>
    <col min="4" max="4" width="21" customWidth="1"/>
    <col min="5" max="5" width="10" customWidth="1"/>
    <col min="6" max="6" width="2.7109375" customWidth="1"/>
    <col min="7" max="7" width="11.7109375" hidden="1" customWidth="1"/>
    <col min="8" max="8" width="10" hidden="1" customWidth="1"/>
    <col min="9" max="9" width="2.7109375" hidden="1" customWidth="1"/>
    <col min="10" max="10" width="11.7109375" hidden="1" customWidth="1"/>
    <col min="11" max="11" width="10.140625" hidden="1" customWidth="1"/>
    <col min="12" max="12" width="2.7109375" hidden="1" customWidth="1"/>
    <col min="13" max="13" width="11.7109375" hidden="1" customWidth="1"/>
    <col min="14" max="14" width="9.85546875" hidden="1" customWidth="1"/>
    <col min="15" max="15" width="12.5703125" customWidth="1"/>
    <col min="16" max="16" width="13.85546875" customWidth="1"/>
    <col min="17" max="17" width="13.85546875" hidden="1" customWidth="1"/>
    <col min="18" max="18" width="11.85546875" hidden="1" customWidth="1"/>
  </cols>
  <sheetData>
    <row r="1" spans="1:19" x14ac:dyDescent="0.25">
      <c r="A1" s="6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9" x14ac:dyDescent="0.25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9" x14ac:dyDescent="0.25">
      <c r="B4" s="51">
        <v>2023</v>
      </c>
      <c r="E4" s="51">
        <v>2022</v>
      </c>
      <c r="H4" s="51">
        <v>2021</v>
      </c>
      <c r="K4" s="51">
        <v>2020</v>
      </c>
      <c r="N4" s="51">
        <v>2019</v>
      </c>
      <c r="R4" s="30">
        <v>2018</v>
      </c>
    </row>
    <row r="5" spans="1:19" x14ac:dyDescent="0.25">
      <c r="B5" s="9" t="s">
        <v>0</v>
      </c>
      <c r="E5" s="9" t="s">
        <v>0</v>
      </c>
      <c r="H5" s="9" t="s">
        <v>0</v>
      </c>
      <c r="K5" s="9" t="s">
        <v>0</v>
      </c>
      <c r="N5" s="9" t="s">
        <v>0</v>
      </c>
      <c r="R5" s="29" t="s">
        <v>0</v>
      </c>
    </row>
    <row r="6" spans="1:19" x14ac:dyDescent="0.25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  <c r="R6" s="31"/>
    </row>
    <row r="7" spans="1:19" x14ac:dyDescent="0.25">
      <c r="A7" t="s">
        <v>27</v>
      </c>
      <c r="B7" s="32">
        <f>E9</f>
        <v>34660.590000000018</v>
      </c>
      <c r="E7" s="32">
        <f>H9</f>
        <v>33875.720000000016</v>
      </c>
      <c r="H7" s="32">
        <f>K9</f>
        <v>33921.170000000013</v>
      </c>
      <c r="K7" s="32">
        <f>N9</f>
        <v>33466.650000000009</v>
      </c>
      <c r="N7" s="32">
        <v>33576.630000000005</v>
      </c>
      <c r="R7" s="32">
        <v>34942.060000000005</v>
      </c>
    </row>
    <row r="8" spans="1:19" x14ac:dyDescent="0.25">
      <c r="A8" t="s">
        <v>25</v>
      </c>
      <c r="B8" s="13">
        <f>SOFA!B46</f>
        <v>-344.30999999999949</v>
      </c>
      <c r="E8" s="32">
        <f>SOFA!D41</f>
        <v>784.8700000000008</v>
      </c>
      <c r="H8" s="32">
        <f>SOFA!F41</f>
        <v>-45.449999999999989</v>
      </c>
      <c r="K8" s="32">
        <f>SOFA!H41</f>
        <v>454.52000000000044</v>
      </c>
      <c r="N8" s="32">
        <v>-109.97999999999956</v>
      </c>
      <c r="R8" s="32">
        <v>-1365.4300000000003</v>
      </c>
    </row>
    <row r="9" spans="1:19" s="5" customFormat="1" ht="15.75" thickBot="1" x14ac:dyDescent="0.3">
      <c r="A9" s="60" t="s">
        <v>27</v>
      </c>
      <c r="B9" s="59">
        <f>SUM(B6:B8)</f>
        <v>34316.280000000021</v>
      </c>
      <c r="C9" s="60"/>
      <c r="D9" s="60"/>
      <c r="E9" s="59">
        <f>SUM(E6:E8)</f>
        <v>34660.590000000018</v>
      </c>
      <c r="F9" s="60"/>
      <c r="G9" s="60"/>
      <c r="H9" s="59">
        <f>SUM(H6:H8)</f>
        <v>33875.720000000016</v>
      </c>
      <c r="I9" s="60"/>
      <c r="J9" s="60"/>
      <c r="K9" s="59">
        <f>SUM(K6:K8)</f>
        <v>33921.170000000013</v>
      </c>
      <c r="L9" s="60"/>
      <c r="M9" s="60"/>
      <c r="N9" s="59">
        <v>33466.650000000009</v>
      </c>
      <c r="R9" s="34">
        <f>SUM(R7:R8)</f>
        <v>33576.630000000005</v>
      </c>
    </row>
    <row r="10" spans="1:19" ht="15.75" thickTop="1" x14ac:dyDescent="0.25">
      <c r="B10" s="32"/>
      <c r="E10" s="32"/>
      <c r="H10" s="32"/>
      <c r="K10" s="32"/>
      <c r="N10" s="32"/>
      <c r="R10" s="32"/>
    </row>
    <row r="11" spans="1:19" x14ac:dyDescent="0.25">
      <c r="A11" s="6" t="s">
        <v>28</v>
      </c>
      <c r="B11" s="31"/>
      <c r="C11" s="6"/>
      <c r="D11" s="6"/>
      <c r="E11" s="31"/>
      <c r="F11" s="6"/>
      <c r="G11" s="6"/>
      <c r="H11" s="31"/>
      <c r="I11" s="6"/>
      <c r="J11" s="6"/>
      <c r="K11" s="31"/>
      <c r="L11" s="6"/>
      <c r="M11" s="6"/>
      <c r="N11" s="31"/>
      <c r="P11" s="6"/>
      <c r="Q11" s="6"/>
      <c r="R11" s="31"/>
    </row>
    <row r="12" spans="1:19" x14ac:dyDescent="0.25">
      <c r="A12" s="11" t="s">
        <v>29</v>
      </c>
      <c r="B12" s="35"/>
      <c r="C12" s="11"/>
      <c r="D12" s="11"/>
      <c r="E12" s="35"/>
      <c r="F12" s="11"/>
      <c r="G12" s="11"/>
      <c r="H12" s="35"/>
      <c r="I12" s="11"/>
      <c r="J12" s="11"/>
      <c r="K12" s="35"/>
      <c r="L12" s="11"/>
      <c r="M12" s="11"/>
      <c r="N12" s="35"/>
      <c r="P12" s="11"/>
      <c r="Q12" s="11"/>
      <c r="R12" s="35"/>
    </row>
    <row r="13" spans="1:19" x14ac:dyDescent="0.25">
      <c r="A13" s="57" t="s">
        <v>30</v>
      </c>
      <c r="B13" s="33">
        <v>5000</v>
      </c>
      <c r="C13" s="57"/>
      <c r="D13" s="57"/>
      <c r="E13" s="33">
        <v>5000</v>
      </c>
      <c r="F13" s="57"/>
      <c r="G13" s="57"/>
      <c r="H13" s="33">
        <v>6000</v>
      </c>
      <c r="I13" s="1"/>
      <c r="J13" s="1"/>
      <c r="K13" s="33">
        <v>6000</v>
      </c>
      <c r="L13" s="1"/>
      <c r="M13" s="1"/>
      <c r="N13" s="33">
        <v>7000</v>
      </c>
      <c r="P13" s="1"/>
      <c r="Q13" s="1"/>
      <c r="R13" s="33">
        <v>8000</v>
      </c>
      <c r="S13" s="13"/>
    </row>
    <row r="14" spans="1:19" x14ac:dyDescent="0.25">
      <c r="B14" s="32"/>
      <c r="E14" s="32"/>
      <c r="H14" s="32"/>
      <c r="K14" s="32"/>
      <c r="N14" s="32"/>
      <c r="R14" s="32"/>
    </row>
    <row r="15" spans="1:19" x14ac:dyDescent="0.25">
      <c r="A15" s="70" t="s">
        <v>31</v>
      </c>
      <c r="B15" s="37"/>
      <c r="C15" s="70"/>
      <c r="D15" s="70"/>
      <c r="E15" s="37"/>
      <c r="F15" s="70"/>
      <c r="G15" s="70"/>
      <c r="H15" s="37"/>
      <c r="I15" s="36"/>
      <c r="J15" s="36"/>
      <c r="K15" s="37"/>
      <c r="L15" s="36"/>
      <c r="M15" s="36"/>
      <c r="N15" s="37"/>
      <c r="P15" s="36"/>
      <c r="Q15" s="36"/>
      <c r="R15" s="37"/>
    </row>
    <row r="16" spans="1:19" x14ac:dyDescent="0.25">
      <c r="A16" s="57" t="s">
        <v>32</v>
      </c>
      <c r="B16" s="55">
        <v>16000</v>
      </c>
      <c r="C16" s="57"/>
      <c r="D16" s="57"/>
      <c r="E16" s="55">
        <v>16000</v>
      </c>
      <c r="F16" s="57"/>
      <c r="G16" s="57"/>
      <c r="H16" s="55">
        <v>16000</v>
      </c>
      <c r="I16" s="57"/>
      <c r="J16" s="57"/>
      <c r="K16" s="55">
        <v>16000</v>
      </c>
      <c r="L16" s="57"/>
      <c r="M16" s="57"/>
      <c r="N16" s="55">
        <v>16000</v>
      </c>
      <c r="P16" s="1"/>
      <c r="Q16" s="1"/>
      <c r="R16" s="33">
        <v>16000</v>
      </c>
    </row>
    <row r="17" spans="1:20" x14ac:dyDescent="0.25">
      <c r="A17" t="s">
        <v>33</v>
      </c>
      <c r="B17" s="32">
        <v>17509</v>
      </c>
      <c r="E17" s="32">
        <v>14273</v>
      </c>
      <c r="H17" s="32">
        <v>11656</v>
      </c>
      <c r="K17" s="32">
        <v>13244</v>
      </c>
      <c r="N17" s="32">
        <v>16819</v>
      </c>
      <c r="R17" s="32">
        <v>14043.36</v>
      </c>
      <c r="T17" s="32"/>
    </row>
    <row r="18" spans="1:20" x14ac:dyDescent="0.25">
      <c r="A18" t="s">
        <v>34</v>
      </c>
      <c r="B18" s="32">
        <v>100</v>
      </c>
      <c r="E18" s="32">
        <v>100</v>
      </c>
      <c r="H18" s="32">
        <v>100</v>
      </c>
      <c r="K18" s="32">
        <v>100</v>
      </c>
      <c r="N18" s="32">
        <v>100</v>
      </c>
      <c r="R18" s="38">
        <v>100</v>
      </c>
    </row>
    <row r="19" spans="1:20" x14ac:dyDescent="0.25">
      <c r="A19" s="57" t="s">
        <v>45</v>
      </c>
      <c r="B19" s="55">
        <f>B43</f>
        <v>0</v>
      </c>
      <c r="C19" s="57"/>
      <c r="D19" s="57"/>
      <c r="E19" s="55">
        <f>E43</f>
        <v>0</v>
      </c>
      <c r="F19" s="57"/>
      <c r="G19" s="57"/>
      <c r="H19" s="55">
        <f>H43</f>
        <v>4025</v>
      </c>
      <c r="I19" s="57"/>
      <c r="J19" s="57"/>
      <c r="K19" s="55">
        <v>0</v>
      </c>
      <c r="L19" s="57"/>
      <c r="M19" s="57"/>
      <c r="N19" s="55">
        <v>0</v>
      </c>
      <c r="R19" s="32"/>
    </row>
    <row r="20" spans="1:20" x14ac:dyDescent="0.25">
      <c r="A20" s="57" t="s">
        <v>60</v>
      </c>
      <c r="B20" s="58">
        <f>B46</f>
        <v>0</v>
      </c>
      <c r="C20" s="57"/>
      <c r="D20" s="57"/>
      <c r="E20" s="58">
        <f>E46</f>
        <v>250</v>
      </c>
      <c r="F20" s="57"/>
      <c r="G20" s="57"/>
      <c r="H20" s="58">
        <v>0</v>
      </c>
      <c r="I20" s="57"/>
      <c r="J20" s="57"/>
      <c r="K20" s="58">
        <v>0</v>
      </c>
      <c r="L20" s="57"/>
      <c r="M20" s="57"/>
      <c r="N20" s="58"/>
      <c r="R20" s="32"/>
    </row>
    <row r="21" spans="1:20" x14ac:dyDescent="0.25">
      <c r="B21" s="32">
        <f>SUM(B12:B20)</f>
        <v>38609</v>
      </c>
      <c r="E21" s="32">
        <f>SUM(E12:E20)</f>
        <v>35623</v>
      </c>
      <c r="H21" s="32">
        <f>SUM(H12:H20)</f>
        <v>37781</v>
      </c>
      <c r="K21" s="32">
        <f>SUM(K12:K20)</f>
        <v>35344</v>
      </c>
      <c r="N21" s="32">
        <v>39919</v>
      </c>
      <c r="R21" s="32">
        <f>SUM(R13:R18)</f>
        <v>38143.360000000001</v>
      </c>
    </row>
    <row r="22" spans="1:20" x14ac:dyDescent="0.25">
      <c r="A22" s="11" t="s">
        <v>35</v>
      </c>
      <c r="B22" s="35"/>
      <c r="C22" s="11"/>
      <c r="D22" s="11"/>
      <c r="E22" s="35"/>
      <c r="F22" s="11"/>
      <c r="G22" s="11"/>
      <c r="H22" s="35"/>
      <c r="I22" s="11"/>
      <c r="J22" s="11"/>
      <c r="K22" s="35"/>
      <c r="L22" s="11"/>
      <c r="M22" s="11"/>
      <c r="N22" s="35"/>
      <c r="P22" s="11"/>
      <c r="Q22" s="11"/>
      <c r="R22" s="35"/>
      <c r="T22" s="32"/>
    </row>
    <row r="23" spans="1:20" x14ac:dyDescent="0.25">
      <c r="A23" s="57" t="s">
        <v>38</v>
      </c>
      <c r="B23" s="55">
        <f>B33</f>
        <v>3500</v>
      </c>
      <c r="C23" s="57"/>
      <c r="D23" s="57"/>
      <c r="E23" s="55">
        <f>E33</f>
        <v>0</v>
      </c>
      <c r="F23" s="57"/>
      <c r="G23" s="57"/>
      <c r="H23" s="55">
        <f>H33</f>
        <v>3785.5</v>
      </c>
      <c r="I23" s="57"/>
      <c r="J23" s="57"/>
      <c r="K23" s="55">
        <f>K33</f>
        <v>1250</v>
      </c>
      <c r="L23" s="57"/>
      <c r="M23" s="57"/>
      <c r="N23" s="55">
        <v>3330</v>
      </c>
      <c r="P23" s="1"/>
      <c r="Q23" s="1"/>
      <c r="R23" s="33">
        <v>2693</v>
      </c>
      <c r="T23" s="12"/>
    </row>
    <row r="24" spans="1:20" x14ac:dyDescent="0.25">
      <c r="A24" s="57" t="s">
        <v>39</v>
      </c>
      <c r="B24" s="55">
        <f>B41</f>
        <v>793</v>
      </c>
      <c r="C24" s="57"/>
      <c r="D24" s="57"/>
      <c r="E24" s="55">
        <f>E41</f>
        <v>962.5</v>
      </c>
      <c r="F24" s="57"/>
      <c r="G24" s="57"/>
      <c r="H24" s="55">
        <f>H41</f>
        <v>120</v>
      </c>
      <c r="I24" s="57"/>
      <c r="J24" s="57"/>
      <c r="K24" s="55">
        <f>K41</f>
        <v>172.78</v>
      </c>
      <c r="L24" s="57"/>
      <c r="M24" s="57"/>
      <c r="N24" s="55">
        <v>3122</v>
      </c>
      <c r="P24" s="1"/>
      <c r="Q24" s="1"/>
      <c r="R24" s="33">
        <v>3520</v>
      </c>
    </row>
    <row r="25" spans="1:20" ht="15.75" thickBot="1" x14ac:dyDescent="0.3">
      <c r="A25" s="6" t="s">
        <v>36</v>
      </c>
      <c r="B25" s="39">
        <f>B21-B23-B24</f>
        <v>34316</v>
      </c>
      <c r="C25" s="6"/>
      <c r="D25" s="6"/>
      <c r="E25" s="39">
        <f>E21-E23-E24</f>
        <v>34660.5</v>
      </c>
      <c r="F25" s="6"/>
      <c r="G25" s="6"/>
      <c r="H25" s="39">
        <f>H21-H23-H24</f>
        <v>33875.5</v>
      </c>
      <c r="I25" s="6"/>
      <c r="J25" s="6"/>
      <c r="K25" s="39">
        <f>K21-K23-K24</f>
        <v>33921.22</v>
      </c>
      <c r="L25" s="6"/>
      <c r="M25" s="6"/>
      <c r="N25" s="39">
        <v>33467</v>
      </c>
      <c r="P25" s="6"/>
      <c r="Q25" s="6"/>
      <c r="R25" s="39">
        <f>R21-R23-R24</f>
        <v>31930.36</v>
      </c>
      <c r="S25" s="13"/>
    </row>
    <row r="26" spans="1:20" ht="15.75" thickTop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6"/>
      <c r="Q26" s="6"/>
      <c r="R26" s="31"/>
      <c r="S26" s="13"/>
    </row>
    <row r="27" spans="1:2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P27" s="6"/>
      <c r="Q27" s="6"/>
      <c r="R27" s="31"/>
      <c r="S27" s="13"/>
    </row>
    <row r="28" spans="1:20" x14ac:dyDescent="0.25">
      <c r="A28" s="5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20" s="41" customFormat="1" ht="12.75" x14ac:dyDescent="0.2">
      <c r="A29" s="52" t="s">
        <v>70</v>
      </c>
      <c r="B29" s="42"/>
      <c r="C29" s="52"/>
      <c r="D29" s="52" t="s">
        <v>55</v>
      </c>
      <c r="E29" s="42"/>
      <c r="F29" s="52"/>
      <c r="G29" s="41" t="s">
        <v>53</v>
      </c>
      <c r="H29" s="42"/>
      <c r="J29" s="41" t="s">
        <v>46</v>
      </c>
      <c r="K29" s="42"/>
      <c r="M29" s="41" t="s">
        <v>47</v>
      </c>
      <c r="S29" s="40"/>
    </row>
    <row r="30" spans="1:20" s="41" customFormat="1" ht="12.75" x14ac:dyDescent="0.2">
      <c r="A30" s="52" t="s">
        <v>1</v>
      </c>
      <c r="B30" s="65">
        <v>3500</v>
      </c>
      <c r="C30" s="52"/>
      <c r="D30" s="52" t="s">
        <v>1</v>
      </c>
      <c r="E30" s="65">
        <v>0</v>
      </c>
      <c r="F30" s="52"/>
      <c r="G30" s="52" t="s">
        <v>1</v>
      </c>
      <c r="H30" s="65">
        <v>2750</v>
      </c>
      <c r="J30" s="52" t="s">
        <v>1</v>
      </c>
      <c r="K30" s="65">
        <v>1250</v>
      </c>
      <c r="L30" s="52"/>
      <c r="M30" s="52" t="s">
        <v>1</v>
      </c>
      <c r="N30" s="65">
        <v>3330</v>
      </c>
      <c r="S30" s="40"/>
    </row>
    <row r="31" spans="1:20" s="41" customFormat="1" ht="12.75" x14ac:dyDescent="0.2">
      <c r="A31" s="52" t="s">
        <v>74</v>
      </c>
      <c r="B31" s="65">
        <v>0</v>
      </c>
      <c r="C31" s="52"/>
      <c r="D31" s="52" t="s">
        <v>74</v>
      </c>
      <c r="E31" s="65">
        <v>0</v>
      </c>
      <c r="F31" s="52"/>
      <c r="G31" s="52" t="s">
        <v>51</v>
      </c>
      <c r="H31" s="65">
        <v>870.5</v>
      </c>
      <c r="J31" s="52"/>
      <c r="K31" s="65"/>
      <c r="L31" s="52"/>
      <c r="M31" s="52"/>
      <c r="N31" s="65"/>
      <c r="S31" s="40"/>
    </row>
    <row r="32" spans="1:20" s="41" customFormat="1" ht="12.75" x14ac:dyDescent="0.2">
      <c r="A32" s="52" t="s">
        <v>14</v>
      </c>
      <c r="B32" s="65">
        <v>0</v>
      </c>
      <c r="C32" s="52"/>
      <c r="D32" s="52" t="s">
        <v>14</v>
      </c>
      <c r="E32" s="65">
        <v>0</v>
      </c>
      <c r="F32" s="52"/>
      <c r="G32" s="52" t="s">
        <v>14</v>
      </c>
      <c r="H32" s="65">
        <v>165</v>
      </c>
      <c r="J32" s="52"/>
      <c r="K32" s="65"/>
      <c r="L32" s="52"/>
      <c r="M32" s="52"/>
      <c r="N32" s="65"/>
      <c r="S32" s="40"/>
    </row>
    <row r="33" spans="1:19" s="41" customFormat="1" ht="12.75" x14ac:dyDescent="0.2">
      <c r="A33" s="52"/>
      <c r="B33" s="66">
        <f>SUM(B30:B32)</f>
        <v>3500</v>
      </c>
      <c r="C33" s="52"/>
      <c r="D33" s="52"/>
      <c r="E33" s="66">
        <f>SUM(E30:E32)</f>
        <v>0</v>
      </c>
      <c r="F33" s="52"/>
      <c r="G33" s="52"/>
      <c r="H33" s="66">
        <f>SUM(H30:H32)</f>
        <v>3785.5</v>
      </c>
      <c r="J33" s="52"/>
      <c r="K33" s="66">
        <f>1000+250</f>
        <v>1250</v>
      </c>
      <c r="L33" s="52"/>
      <c r="M33" s="52"/>
      <c r="N33" s="66">
        <v>3330</v>
      </c>
      <c r="S33" s="40"/>
    </row>
    <row r="34" spans="1:19" s="43" customFormat="1" ht="12.75" x14ac:dyDescent="0.2">
      <c r="A34" s="56" t="s">
        <v>71</v>
      </c>
      <c r="B34" s="56"/>
      <c r="C34" s="56"/>
      <c r="D34" s="56" t="s">
        <v>56</v>
      </c>
      <c r="E34" s="56"/>
      <c r="F34" s="56"/>
      <c r="G34" s="43" t="s">
        <v>54</v>
      </c>
      <c r="H34" s="56"/>
      <c r="J34" s="43" t="s">
        <v>49</v>
      </c>
      <c r="M34" s="43" t="s">
        <v>50</v>
      </c>
    </row>
    <row r="35" spans="1:19" s="43" customFormat="1" ht="12.75" x14ac:dyDescent="0.2">
      <c r="A35" s="56" t="s">
        <v>58</v>
      </c>
      <c r="B35" s="67">
        <v>33</v>
      </c>
      <c r="C35" s="56"/>
      <c r="D35" s="71" t="s">
        <v>58</v>
      </c>
      <c r="E35" s="67">
        <v>122.5</v>
      </c>
      <c r="F35" s="56"/>
      <c r="G35" s="71" t="s">
        <v>58</v>
      </c>
      <c r="H35" s="67">
        <v>0</v>
      </c>
      <c r="J35" s="71" t="s">
        <v>58</v>
      </c>
      <c r="K35" s="67">
        <v>0</v>
      </c>
    </row>
    <row r="36" spans="1:19" s="43" customFormat="1" ht="12.75" x14ac:dyDescent="0.2">
      <c r="A36" s="69" t="s">
        <v>42</v>
      </c>
      <c r="B36" s="67">
        <v>0</v>
      </c>
      <c r="C36" s="69"/>
      <c r="D36" s="69" t="s">
        <v>42</v>
      </c>
      <c r="E36" s="67">
        <v>120</v>
      </c>
      <c r="F36" s="69"/>
      <c r="G36" s="69" t="s">
        <v>42</v>
      </c>
      <c r="H36" s="67">
        <v>120</v>
      </c>
      <c r="J36" s="69" t="s">
        <v>42</v>
      </c>
      <c r="K36" s="67">
        <v>120</v>
      </c>
      <c r="L36" s="56"/>
      <c r="M36" s="69" t="s">
        <v>42</v>
      </c>
      <c r="N36" s="67">
        <v>120</v>
      </c>
      <c r="Q36" s="44"/>
    </row>
    <row r="37" spans="1:19" s="43" customFormat="1" ht="12.75" hidden="1" x14ac:dyDescent="0.2">
      <c r="A37" s="69" t="s">
        <v>44</v>
      </c>
      <c r="B37" s="67">
        <v>0</v>
      </c>
      <c r="C37" s="69"/>
      <c r="D37" s="69" t="s">
        <v>44</v>
      </c>
      <c r="E37" s="67">
        <v>0</v>
      </c>
      <c r="F37" s="69"/>
      <c r="G37" s="69" t="s">
        <v>44</v>
      </c>
      <c r="H37" s="67">
        <v>0</v>
      </c>
      <c r="J37" s="69"/>
      <c r="K37" s="67"/>
      <c r="L37" s="56"/>
      <c r="M37" s="69" t="s">
        <v>44</v>
      </c>
      <c r="N37" s="67">
        <f>575+22+1725</f>
        <v>2322</v>
      </c>
      <c r="Q37" s="44"/>
    </row>
    <row r="38" spans="1:19" s="43" customFormat="1" ht="12.75" x14ac:dyDescent="0.2">
      <c r="A38" s="69" t="s">
        <v>4</v>
      </c>
      <c r="B38" s="67">
        <v>760</v>
      </c>
      <c r="C38" s="69"/>
      <c r="D38" s="69" t="s">
        <v>4</v>
      </c>
      <c r="E38" s="67">
        <v>720</v>
      </c>
      <c r="F38" s="69"/>
      <c r="G38" s="69" t="s">
        <v>4</v>
      </c>
      <c r="H38" s="67">
        <v>0</v>
      </c>
      <c r="J38" s="69" t="s">
        <v>4</v>
      </c>
      <c r="K38" s="67">
        <v>0</v>
      </c>
      <c r="L38" s="56"/>
      <c r="M38" s="69" t="s">
        <v>4</v>
      </c>
      <c r="N38" s="67">
        <v>680</v>
      </c>
      <c r="Q38" s="44"/>
    </row>
    <row r="39" spans="1:19" s="43" customFormat="1" ht="12.75" x14ac:dyDescent="0.2">
      <c r="A39" s="69" t="s">
        <v>43</v>
      </c>
      <c r="B39" s="67">
        <v>0</v>
      </c>
      <c r="C39" s="69"/>
      <c r="D39" s="69" t="s">
        <v>6</v>
      </c>
      <c r="E39" s="67">
        <v>0</v>
      </c>
      <c r="F39" s="69"/>
      <c r="G39" s="69" t="s">
        <v>6</v>
      </c>
      <c r="H39" s="67">
        <v>0</v>
      </c>
      <c r="J39" s="69" t="s">
        <v>6</v>
      </c>
      <c r="K39" s="67">
        <v>35.159999999999997</v>
      </c>
      <c r="L39" s="56"/>
      <c r="M39" s="69"/>
      <c r="N39" s="67"/>
      <c r="Q39" s="44"/>
    </row>
    <row r="40" spans="1:19" s="43" customFormat="1" ht="12.75" x14ac:dyDescent="0.2">
      <c r="A40" s="69" t="s">
        <v>8</v>
      </c>
      <c r="B40" s="67">
        <v>0</v>
      </c>
      <c r="C40" s="69"/>
      <c r="D40" s="69" t="s">
        <v>48</v>
      </c>
      <c r="E40" s="67">
        <v>0</v>
      </c>
      <c r="F40" s="69"/>
      <c r="G40" s="69" t="s">
        <v>48</v>
      </c>
      <c r="H40" s="67">
        <v>0</v>
      </c>
      <c r="J40" s="69" t="s">
        <v>48</v>
      </c>
      <c r="K40" s="67">
        <v>17.62</v>
      </c>
      <c r="L40" s="56"/>
      <c r="M40" s="69"/>
      <c r="N40" s="67"/>
      <c r="Q40" s="44"/>
    </row>
    <row r="41" spans="1:19" s="43" customFormat="1" ht="12.75" x14ac:dyDescent="0.2">
      <c r="A41" s="54"/>
      <c r="B41" s="68">
        <f>SUM(B35:B40)</f>
        <v>793</v>
      </c>
      <c r="C41" s="54"/>
      <c r="D41" s="54"/>
      <c r="E41" s="68">
        <f>SUM(E35:E40)</f>
        <v>962.5</v>
      </c>
      <c r="F41" s="54"/>
      <c r="G41" s="54"/>
      <c r="H41" s="68">
        <f>SUM(H35:H40)</f>
        <v>120</v>
      </c>
      <c r="J41" s="54"/>
      <c r="K41" s="68">
        <f>SUM(K35:K40)</f>
        <v>172.78</v>
      </c>
      <c r="L41" s="56"/>
      <c r="M41" s="54"/>
      <c r="N41" s="68">
        <f>SUM(N36:N38)</f>
        <v>3122</v>
      </c>
      <c r="Q41" s="44"/>
    </row>
    <row r="42" spans="1:19" s="43" customFormat="1" ht="12.75" x14ac:dyDescent="0.2">
      <c r="A42" s="56" t="s">
        <v>72</v>
      </c>
      <c r="B42" s="56"/>
      <c r="C42" s="56"/>
      <c r="D42" s="56" t="s">
        <v>57</v>
      </c>
      <c r="E42" s="56"/>
      <c r="F42" s="56"/>
      <c r="G42" s="56"/>
      <c r="H42" s="56"/>
      <c r="Q42" s="44"/>
    </row>
    <row r="43" spans="1:19" s="43" customFormat="1" ht="12.75" x14ac:dyDescent="0.2">
      <c r="A43" s="69" t="s">
        <v>61</v>
      </c>
      <c r="B43" s="67">
        <v>0</v>
      </c>
      <c r="C43" s="69"/>
      <c r="D43" s="69" t="s">
        <v>61</v>
      </c>
      <c r="E43" s="67">
        <v>0</v>
      </c>
      <c r="F43" s="69"/>
      <c r="G43" s="69" t="s">
        <v>61</v>
      </c>
      <c r="H43" s="67">
        <v>4025</v>
      </c>
      <c r="Q43" s="44"/>
    </row>
    <row r="44" spans="1:19" s="43" customFormat="1" ht="12.75" x14ac:dyDescent="0.2">
      <c r="B44" s="66">
        <f>B43</f>
        <v>0</v>
      </c>
      <c r="E44" s="66">
        <f>E43</f>
        <v>0</v>
      </c>
      <c r="H44" s="66">
        <f>H43</f>
        <v>4025</v>
      </c>
      <c r="Q44" s="45"/>
    </row>
    <row r="45" spans="1:19" s="43" customFormat="1" ht="12.75" x14ac:dyDescent="0.2">
      <c r="A45" s="56" t="s">
        <v>73</v>
      </c>
      <c r="B45" s="56"/>
      <c r="D45" s="56" t="s">
        <v>59</v>
      </c>
      <c r="E45" s="56"/>
    </row>
    <row r="46" spans="1:19" s="43" customFormat="1" ht="12.75" x14ac:dyDescent="0.2">
      <c r="A46" s="69" t="s">
        <v>1</v>
      </c>
      <c r="B46" s="67">
        <v>0</v>
      </c>
      <c r="C46" s="46"/>
      <c r="D46" s="69" t="s">
        <v>1</v>
      </c>
      <c r="E46" s="67">
        <v>250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9" x14ac:dyDescent="0.25">
      <c r="A47" s="43"/>
      <c r="B47" s="66">
        <f>B46</f>
        <v>0</v>
      </c>
      <c r="E47" s="66">
        <f>E46</f>
        <v>250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SOFA</vt:lpstr>
      <vt:lpstr>Balance Sheet</vt:lpstr>
      <vt:lpstr>SOFA!Print_Area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Ian Cooke</cp:lastModifiedBy>
  <cp:lastPrinted>2023-06-20T20:45:04Z</cp:lastPrinted>
  <dcterms:created xsi:type="dcterms:W3CDTF">2018-05-24T13:27:22Z</dcterms:created>
  <dcterms:modified xsi:type="dcterms:W3CDTF">2023-06-20T20:50:49Z</dcterms:modified>
</cp:coreProperties>
</file>